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2585" windowHeight="10065"/>
  </bookViews>
  <sheets>
    <sheet name="Arkusz1" sheetId="1" r:id="rId1"/>
    <sheet name="Arkusz2" sheetId="2" state="hidden" r:id="rId2"/>
    <sheet name="Arkusz3" sheetId="3" state="hidden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5" i="1" l="1"/>
  <c r="F34" i="1"/>
  <c r="F33" i="1"/>
  <c r="F32" i="1"/>
  <c r="G35" i="1" l="1"/>
  <c r="G34" i="1"/>
  <c r="G33" i="1"/>
  <c r="G32" i="1"/>
  <c r="G36" i="1" l="1"/>
  <c r="C23" i="1" s="1"/>
  <c r="C20" i="1" l="1"/>
  <c r="A1" i="2" s="1"/>
  <c r="A1" i="3"/>
  <c r="A11" i="2" l="1"/>
  <c r="J11" i="2" s="1"/>
  <c r="A3" i="2"/>
  <c r="A13" i="2"/>
  <c r="A11" i="3"/>
  <c r="J11" i="3" s="1"/>
  <c r="A3" i="3"/>
  <c r="A13" i="3"/>
  <c r="F3" i="3" l="1"/>
  <c r="C3" i="3"/>
  <c r="E3" i="3"/>
  <c r="D3" i="3"/>
  <c r="C3" i="2"/>
  <c r="E3" i="2"/>
  <c r="D3" i="2"/>
  <c r="F3" i="2"/>
  <c r="A4" i="3"/>
  <c r="A4" i="2"/>
  <c r="J3" i="3" l="1"/>
  <c r="H4" i="2"/>
  <c r="E4" i="2"/>
  <c r="D4" i="2"/>
  <c r="C4" i="2"/>
  <c r="G4" i="2"/>
  <c r="F4" i="2"/>
  <c r="A5" i="2"/>
  <c r="H4" i="3"/>
  <c r="E4" i="3"/>
  <c r="D4" i="3"/>
  <c r="C4" i="3"/>
  <c r="G4" i="3"/>
  <c r="F4" i="3"/>
  <c r="A5" i="3"/>
  <c r="J3" i="2"/>
  <c r="C5" i="3" l="1"/>
  <c r="F5" i="3"/>
  <c r="D5" i="3"/>
  <c r="E5" i="3"/>
  <c r="A6" i="3"/>
  <c r="J4" i="2"/>
  <c r="J4" i="3"/>
  <c r="F5" i="2"/>
  <c r="D5" i="2"/>
  <c r="E5" i="2"/>
  <c r="A6" i="2"/>
  <c r="C5" i="2"/>
  <c r="J5" i="3" l="1"/>
  <c r="D6" i="3"/>
  <c r="F6" i="3"/>
  <c r="C6" i="3"/>
  <c r="A7" i="3"/>
  <c r="E6" i="3"/>
  <c r="J5" i="2"/>
  <c r="E6" i="2"/>
  <c r="C6" i="2"/>
  <c r="A7" i="2"/>
  <c r="D6" i="2"/>
  <c r="F6" i="2"/>
  <c r="H7" i="2" l="1"/>
  <c r="E7" i="2"/>
  <c r="D7" i="2"/>
  <c r="C7" i="2"/>
  <c r="G7" i="2"/>
  <c r="F7" i="2"/>
  <c r="A8" i="2"/>
  <c r="J6" i="2"/>
  <c r="E7" i="3"/>
  <c r="D7" i="3"/>
  <c r="G7" i="3"/>
  <c r="C7" i="3"/>
  <c r="F7" i="3"/>
  <c r="A8" i="3"/>
  <c r="H7" i="3"/>
  <c r="J6" i="3"/>
  <c r="E8" i="3" l="1"/>
  <c r="A9" i="3"/>
  <c r="F8" i="3"/>
  <c r="D8" i="3"/>
  <c r="C8" i="3"/>
  <c r="J7" i="3"/>
  <c r="J7" i="2"/>
  <c r="D8" i="2"/>
  <c r="C8" i="2"/>
  <c r="E8" i="2"/>
  <c r="A9" i="2"/>
  <c r="F8" i="2"/>
  <c r="J8" i="3" l="1"/>
  <c r="D9" i="3"/>
  <c r="F9" i="3"/>
  <c r="E9" i="3"/>
  <c r="C9" i="3"/>
  <c r="A10" i="3"/>
  <c r="J8" i="2"/>
  <c r="F9" i="2"/>
  <c r="E9" i="2"/>
  <c r="C9" i="2"/>
  <c r="A10" i="2"/>
  <c r="D9" i="2"/>
  <c r="H10" i="2" l="1"/>
  <c r="D10" i="2"/>
  <c r="E10" i="2"/>
  <c r="G10" i="2"/>
  <c r="F10" i="2"/>
  <c r="C10" i="2"/>
  <c r="J9" i="2"/>
  <c r="E10" i="3"/>
  <c r="G10" i="3"/>
  <c r="F10" i="3"/>
  <c r="C10" i="3"/>
  <c r="H10" i="3"/>
  <c r="D10" i="3"/>
  <c r="J9" i="3"/>
  <c r="J10" i="2" l="1"/>
  <c r="E13" i="2" s="1"/>
  <c r="C21" i="1" s="1"/>
  <c r="J10" i="3"/>
  <c r="E13" i="3" s="1"/>
  <c r="C24" i="1" s="1"/>
</calcChain>
</file>

<file path=xl/sharedStrings.xml><?xml version="1.0" encoding="utf-8"?>
<sst xmlns="http://schemas.openxmlformats.org/spreadsheetml/2006/main" count="54" uniqueCount="40">
  <si>
    <t>(pieczęć wykonawcy)</t>
  </si>
  <si>
    <t>Oferta w postępowa</t>
  </si>
  <si>
    <t>Ja, niżej podpisany (My niżej podpisani):</t>
  </si>
  <si>
    <t>działając w imieniu i na rzecz:</t>
  </si>
  <si>
    <t>Składam(y) ofertę na wykonanie zamówienia, którego przedmiotem jest:</t>
  </si>
  <si>
    <t>Oferujemy wykonanie zamówienia zgodnie z opisem przedmiotu zamówienia:</t>
  </si>
  <si>
    <t xml:space="preserve">CENA NETTO SŁOWNIE: </t>
  </si>
  <si>
    <t>miejscowość i data</t>
  </si>
  <si>
    <t>Pieczęć imienna i podpis przedstawiciela(i) Wykonawcy</t>
  </si>
  <si>
    <t>Bezgotówkowe tankowanie paliw dla pojazdów oraz maszyn roboczych dla Grupy Kapitałowej ENEA na okres 18 miesięcy</t>
  </si>
  <si>
    <t>W TYM CENY JEDNOSTKOWE:</t>
  </si>
  <si>
    <t>Lp.</t>
  </si>
  <si>
    <t>Rodzaj paliwa</t>
  </si>
  <si>
    <t xml:space="preserve">Szacowana ilość w litrach </t>
  </si>
  <si>
    <r>
      <t xml:space="preserve">Średnia cena cennikowa brutto </t>
    </r>
    <r>
      <rPr>
        <b/>
        <u/>
        <sz val="8"/>
        <color theme="1"/>
        <rFont val="Tahoma"/>
        <family val="2"/>
        <charset val="238"/>
      </rPr>
      <t>po rabacie</t>
    </r>
    <r>
      <rPr>
        <b/>
        <sz val="8"/>
        <color theme="1"/>
        <rFont val="Tahoma"/>
        <family val="2"/>
        <charset val="238"/>
      </rPr>
      <t xml:space="preserve"> Wykonawcy jednego litra danego rodzaju paliwa w PLN</t>
    </r>
  </si>
  <si>
    <t>Łączna cena brutto w PLN (po rabacie) (iloczyn kolumny 3*6)</t>
  </si>
  <si>
    <t>PB95</t>
  </si>
  <si>
    <r>
      <t xml:space="preserve">PB98 </t>
    </r>
    <r>
      <rPr>
        <sz val="8"/>
        <color theme="1"/>
        <rFont val="Tahoma"/>
        <family val="2"/>
        <charset val="238"/>
      </rPr>
      <t>lub inny wzbogacony</t>
    </r>
  </si>
  <si>
    <t>ON</t>
  </si>
  <si>
    <r>
      <t>ON</t>
    </r>
    <r>
      <rPr>
        <sz val="8"/>
        <color theme="1"/>
        <rFont val="Tahoma"/>
        <family val="2"/>
        <charset val="238"/>
      </rPr>
      <t xml:space="preserve"> wzbogacony </t>
    </r>
  </si>
  <si>
    <t xml:space="preserve">CENA BRUTTO: </t>
  </si>
  <si>
    <t xml:space="preserve">CENA BRUTTO SŁOWNIE: </t>
  </si>
  <si>
    <t>RAZEM (suma wierszy 1, 2, 3, 4 z kolumny 7)</t>
  </si>
  <si>
    <t>oznaczenie sprawy:  1400/DW00/ZU/KZ/2022/0000028269</t>
  </si>
  <si>
    <t>ZAŁĄCZNIK NR 16 - FORMULARZ OFERTY DLA ZADANIA 16 – OBSŁUGA SPÓŁKI ENEA CENTRUM SP. Z O.O.</t>
  </si>
  <si>
    <t>ŁĄCZNA CENA NETTO OFERTY DLA ZADANIA 16:</t>
  </si>
  <si>
    <r>
      <rPr>
        <b/>
        <sz val="9"/>
        <color rgb="FFFF0000"/>
        <rFont val="Calibri"/>
        <family val="2"/>
        <charset val="238"/>
        <scheme val="minor"/>
      </rPr>
      <t xml:space="preserve">Uwaga: </t>
    </r>
    <r>
      <rPr>
        <b/>
        <sz val="9"/>
        <color rgb="FF0070C0"/>
        <rFont val="Calibri"/>
        <family val="2"/>
        <charset val="238"/>
        <scheme val="minor"/>
      </rPr>
      <t>na niebiesko zostały zaznaczone pola do uzupełnienia przez Wykonawców</t>
    </r>
  </si>
  <si>
    <t>PODATEK VAT (STAWKA)*:</t>
  </si>
  <si>
    <t>*Rządowa Tarcza Antyinflacyjna 2.0 to pakiet rozwiązań, który obniży podatek VAT m.in. na paliwo do 31 lipca 2022 r. dla paliw obniżono VAT z 23% do 8%, dotyczy to dokładnie</t>
  </si>
  <si>
    <t>jeżeli "naście"</t>
  </si>
  <si>
    <t>0-5</t>
  </si>
  <si>
    <t>6-9</t>
  </si>
  <si>
    <t>dodatek</t>
  </si>
  <si>
    <t>sumuj te ciągi</t>
  </si>
  <si>
    <t>Słownie:</t>
  </si>
  <si>
    <t>Średnia cena cennikowa brutto Wykonawcy jednego litra danego rodzaju paliwa w PLN z dnia opublikowania ogłoszenia</t>
  </si>
  <si>
    <t>Rabat w %**</t>
  </si>
  <si>
    <t>(podać wysokość rabatu wskazanego w Załączniku nr 17)***</t>
  </si>
  <si>
    <r>
      <rPr>
        <b/>
        <sz val="9"/>
        <color rgb="FFFF0000"/>
        <rFont val="Calibri"/>
        <family val="2"/>
        <charset val="238"/>
        <scheme val="minor"/>
      </rPr>
      <t>**</t>
    </r>
    <r>
      <rPr>
        <b/>
        <u/>
        <sz val="9"/>
        <color rgb="FFFF0000"/>
        <rFont val="Calibri"/>
        <family val="2"/>
        <charset val="238"/>
        <scheme val="minor"/>
      </rPr>
      <t>Zgodnie z pkt. 10.5. lit. b) WZ: Wysokość Rabatu nie może być niższa niż 0,01%.</t>
    </r>
  </si>
  <si>
    <t xml:space="preserve">***Zgodnie z pkt. 3.7 WZ: Zamawiający wymaga, aby przedstawione w ofercie przez Wykonawcę rabaty były jednakowe dla każdego Zadania, na które została złożona oferta. 
Zamawiający wymaga, aby w Formularzu oferty Wykonawca dla każdego z pięciu rodzajów paliw (PB95, PB98 lub inny wzbogacony, ON, ON wzbogacony, LPG) zaoferował ten sam Rabat w %.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</si>
</sst>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zł&quot;_-;\-* #,##0.00\ &quot;zł&quot;_-;_-* &quot;-&quot;??\ &quot;zł&quot;_-;_-@_-"/>
    <numFmt numFmtId="164" formatCode="#,##0.00\ &quot;zł&quot;"/>
    <numFmt numFmtId="165" formatCode="_-* #,##0.00\ _z_ł_-;\-* #,##0.00\ _z_ł_-;_-* &quot;-&quot;??\ _z_ł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4" tint="-0.249977111117893"/>
      <name val="Calibri"/>
      <family val="2"/>
      <charset val="238"/>
      <scheme val="minor"/>
    </font>
    <font>
      <b/>
      <sz val="10"/>
      <color theme="1"/>
      <name val="Tahoma"/>
      <family val="2"/>
      <charset val="238"/>
    </font>
    <font>
      <b/>
      <sz val="8"/>
      <color theme="1"/>
      <name val="Tahoma"/>
      <family val="2"/>
      <charset val="238"/>
    </font>
    <font>
      <i/>
      <sz val="8"/>
      <color theme="1"/>
      <name val="Tahoma"/>
      <family val="2"/>
      <charset val="238"/>
    </font>
    <font>
      <b/>
      <u/>
      <sz val="8"/>
      <color theme="1"/>
      <name val="Tahoma"/>
      <family val="2"/>
      <charset val="238"/>
    </font>
    <font>
      <sz val="8"/>
      <color theme="1"/>
      <name val="Tahoma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9"/>
      <color rgb="FFFF0000"/>
      <name val="Calibri"/>
      <family val="2"/>
      <scheme val="minor"/>
    </font>
    <font>
      <b/>
      <sz val="9"/>
      <color rgb="FFFF0000"/>
      <name val="Calibri"/>
      <family val="2"/>
      <charset val="238"/>
      <scheme val="minor"/>
    </font>
    <font>
      <b/>
      <sz val="9"/>
      <color rgb="FF0070C0"/>
      <name val="Calibri"/>
      <family val="2"/>
      <charset val="238"/>
      <scheme val="minor"/>
    </font>
    <font>
      <sz val="10"/>
      <name val="Arial CE"/>
      <charset val="238"/>
    </font>
    <font>
      <b/>
      <sz val="10"/>
      <name val="Arial CE"/>
      <family val="2"/>
      <charset val="238"/>
    </font>
    <font>
      <b/>
      <u/>
      <sz val="9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indexed="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4" fillId="0" borderId="0"/>
  </cellStyleXfs>
  <cellXfs count="53">
    <xf numFmtId="0" fontId="0" fillId="0" borderId="0" xfId="0"/>
    <xf numFmtId="0" fontId="2" fillId="0" borderId="0" xfId="0" applyFont="1"/>
    <xf numFmtId="0" fontId="0" fillId="0" borderId="0" xfId="0" applyBorder="1" applyAlignment="1">
      <alignment wrapText="1"/>
    </xf>
    <xf numFmtId="44" fontId="2" fillId="0" borderId="0" xfId="1" applyFont="1" applyBorder="1"/>
    <xf numFmtId="0" fontId="4" fillId="0" borderId="0" xfId="0" applyFont="1"/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left" vertical="center" wrapText="1"/>
    </xf>
    <xf numFmtId="165" fontId="5" fillId="0" borderId="1" xfId="0" applyNumberFormat="1" applyFont="1" applyBorder="1" applyAlignment="1">
      <alignment horizontal="center" vertical="center" wrapText="1"/>
    </xf>
    <xf numFmtId="44" fontId="0" fillId="2" borderId="1" xfId="0" applyNumberFormat="1" applyFill="1" applyBorder="1" applyAlignment="1">
      <alignment horizontal="center"/>
    </xf>
    <xf numFmtId="44" fontId="0" fillId="0" borderId="1" xfId="0" applyNumberFormat="1" applyFill="1" applyBorder="1" applyAlignment="1">
      <alignment horizontal="center"/>
    </xf>
    <xf numFmtId="44" fontId="2" fillId="0" borderId="1" xfId="0" applyNumberFormat="1" applyFont="1" applyFill="1" applyBorder="1" applyAlignment="1">
      <alignment horizontal="center"/>
    </xf>
    <xf numFmtId="4" fontId="14" fillId="0" borderId="0" xfId="2" applyNumberFormat="1"/>
    <xf numFmtId="0" fontId="14" fillId="0" borderId="0" xfId="2"/>
    <xf numFmtId="0" fontId="14" fillId="0" borderId="9" xfId="2" applyBorder="1"/>
    <xf numFmtId="0" fontId="15" fillId="0" borderId="0" xfId="2" quotePrefix="1" applyFont="1" applyAlignment="1">
      <alignment horizontal="center"/>
    </xf>
    <xf numFmtId="16" fontId="15" fillId="0" borderId="0" xfId="2" quotePrefix="1" applyNumberFormat="1" applyFont="1" applyAlignment="1">
      <alignment horizontal="center"/>
    </xf>
    <xf numFmtId="0" fontId="15" fillId="0" borderId="0" xfId="2" applyFont="1" applyAlignment="1">
      <alignment horizontal="center"/>
    </xf>
    <xf numFmtId="0" fontId="15" fillId="0" borderId="0" xfId="2" applyFont="1"/>
    <xf numFmtId="0" fontId="14" fillId="0" borderId="0" xfId="2" applyAlignment="1">
      <alignment horizontal="center"/>
    </xf>
    <xf numFmtId="0" fontId="14" fillId="3" borderId="0" xfId="2" applyFill="1"/>
    <xf numFmtId="0" fontId="14" fillId="0" borderId="0" xfId="2" applyAlignment="1">
      <alignment horizontal="right"/>
    </xf>
    <xf numFmtId="0" fontId="0" fillId="0" borderId="0" xfId="0" applyBorder="1" applyAlignment="1">
      <alignment horizontal="center" vertical="center" wrapText="1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0" borderId="2" xfId="0" applyBorder="1" applyAlignment="1">
      <alignment horizontal="center" wrapText="1"/>
    </xf>
    <xf numFmtId="0" fontId="0" fillId="2" borderId="1" xfId="0" applyFill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left" vertical="center" wrapText="1"/>
    </xf>
    <xf numFmtId="0" fontId="10" fillId="0" borderId="4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164" fontId="9" fillId="0" borderId="4" xfId="1" applyNumberFormat="1" applyFont="1" applyFill="1" applyBorder="1" applyAlignment="1">
      <alignment horizontal="center" vertical="center"/>
    </xf>
    <xf numFmtId="164" fontId="9" fillId="0" borderId="5" xfId="1" applyNumberFormat="1" applyFont="1" applyFill="1" applyBorder="1" applyAlignment="1">
      <alignment horizontal="center" vertical="center"/>
    </xf>
    <xf numFmtId="164" fontId="9" fillId="0" borderId="3" xfId="1" applyNumberFormat="1" applyFont="1" applyFill="1" applyBorder="1" applyAlignment="1">
      <alignment horizontal="center" vertical="center"/>
    </xf>
    <xf numFmtId="9" fontId="9" fillId="0" borderId="4" xfId="0" applyNumberFormat="1" applyFont="1" applyFill="1" applyBorder="1" applyAlignment="1">
      <alignment horizontal="center" vertical="center"/>
    </xf>
    <xf numFmtId="9" fontId="9" fillId="0" borderId="5" xfId="0" applyNumberFormat="1" applyFont="1" applyFill="1" applyBorder="1" applyAlignment="1">
      <alignment horizontal="center" vertical="center"/>
    </xf>
    <xf numFmtId="9" fontId="9" fillId="0" borderId="3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10" fontId="0" fillId="2" borderId="6" xfId="0" applyNumberFormat="1" applyFill="1" applyBorder="1" applyAlignment="1">
      <alignment horizontal="center" vertical="center"/>
    </xf>
    <xf numFmtId="10" fontId="0" fillId="2" borderId="7" xfId="0" applyNumberFormat="1" applyFill="1" applyBorder="1" applyAlignment="1">
      <alignment horizontal="center" vertical="center"/>
    </xf>
    <xf numFmtId="10" fontId="0" fillId="2" borderId="8" xfId="0" applyNumberFormat="1" applyFill="1" applyBorder="1" applyAlignment="1">
      <alignment horizontal="center" vertical="center"/>
    </xf>
    <xf numFmtId="0" fontId="15" fillId="0" borderId="0" xfId="2" applyFont="1" applyAlignment="1">
      <alignment horizontal="center"/>
    </xf>
    <xf numFmtId="0" fontId="16" fillId="0" borderId="0" xfId="0" applyFont="1" applyBorder="1" applyAlignment="1">
      <alignment horizontal="left" vertical="center" wrapText="1"/>
    </xf>
  </cellXfs>
  <cellStyles count="3">
    <cellStyle name="Normalny" xfId="0" builtinId="0"/>
    <cellStyle name="Normalny 2" xfId="2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4"/>
  <sheetViews>
    <sheetView tabSelected="1" workbookViewId="0">
      <selection activeCell="J32" sqref="J32"/>
    </sheetView>
  </sheetViews>
  <sheetFormatPr defaultRowHeight="15" x14ac:dyDescent="0.25"/>
  <cols>
    <col min="1" max="1" width="16.7109375" customWidth="1"/>
    <col min="2" max="2" width="19.85546875" customWidth="1"/>
    <col min="3" max="3" width="19.28515625" customWidth="1"/>
    <col min="4" max="7" width="14.7109375" customWidth="1"/>
  </cols>
  <sheetData>
    <row r="1" spans="1:7" x14ac:dyDescent="0.25">
      <c r="A1" s="1" t="s">
        <v>23</v>
      </c>
    </row>
    <row r="2" spans="1:7" x14ac:dyDescent="0.25">
      <c r="A2" s="1"/>
    </row>
    <row r="3" spans="1:7" ht="33.75" customHeight="1" x14ac:dyDescent="0.25">
      <c r="A3" s="32" t="s">
        <v>24</v>
      </c>
      <c r="B3" s="39"/>
      <c r="C3" s="39"/>
      <c r="D3" s="39"/>
      <c r="E3" s="39"/>
      <c r="F3" s="39"/>
      <c r="G3" s="33"/>
    </row>
    <row r="5" spans="1:7" ht="48" customHeight="1" x14ac:dyDescent="0.25">
      <c r="A5" s="28"/>
      <c r="B5" s="28"/>
      <c r="C5" s="28"/>
    </row>
    <row r="6" spans="1:7" x14ac:dyDescent="0.25">
      <c r="B6" t="s">
        <v>0</v>
      </c>
    </row>
    <row r="8" spans="1:7" x14ac:dyDescent="0.25">
      <c r="A8" s="1" t="s">
        <v>1</v>
      </c>
    </row>
    <row r="9" spans="1:7" x14ac:dyDescent="0.25">
      <c r="A9" t="s">
        <v>2</v>
      </c>
    </row>
    <row r="10" spans="1:7" ht="51.75" customHeight="1" x14ac:dyDescent="0.25">
      <c r="A10" s="28"/>
      <c r="B10" s="28"/>
      <c r="C10" s="28"/>
      <c r="D10" s="28"/>
      <c r="E10" s="28"/>
      <c r="F10" s="28"/>
      <c r="G10" s="28"/>
    </row>
    <row r="12" spans="1:7" x14ac:dyDescent="0.25">
      <c r="A12" t="s">
        <v>3</v>
      </c>
    </row>
    <row r="13" spans="1:7" ht="30.75" customHeight="1" x14ac:dyDescent="0.25">
      <c r="A13" s="28"/>
      <c r="B13" s="28"/>
      <c r="C13" s="28"/>
      <c r="D13" s="28"/>
      <c r="E13" s="28"/>
      <c r="F13" s="28"/>
      <c r="G13" s="28"/>
    </row>
    <row r="15" spans="1:7" x14ac:dyDescent="0.25">
      <c r="A15" t="s">
        <v>4</v>
      </c>
    </row>
    <row r="16" spans="1:7" ht="42" customHeight="1" x14ac:dyDescent="0.25">
      <c r="A16" s="31" t="s">
        <v>9</v>
      </c>
      <c r="B16" s="31"/>
      <c r="C16" s="31"/>
      <c r="D16" s="31"/>
      <c r="E16" s="31"/>
      <c r="F16" s="31"/>
      <c r="G16" s="31"/>
    </row>
    <row r="18" spans="1:7" x14ac:dyDescent="0.25">
      <c r="A18" t="s">
        <v>5</v>
      </c>
    </row>
    <row r="20" spans="1:7" ht="29.25" customHeight="1" x14ac:dyDescent="0.25">
      <c r="A20" s="32" t="s">
        <v>25</v>
      </c>
      <c r="B20" s="33"/>
      <c r="C20" s="41">
        <f>SUM(C23)/(1+C22)</f>
        <v>0</v>
      </c>
      <c r="D20" s="42"/>
      <c r="E20" s="42"/>
      <c r="F20" s="42"/>
      <c r="G20" s="43"/>
    </row>
    <row r="21" spans="1:7" ht="30" customHeight="1" x14ac:dyDescent="0.25">
      <c r="A21" s="34" t="s">
        <v>6</v>
      </c>
      <c r="B21" s="34"/>
      <c r="C21" s="36" t="str">
        <f>Arkusz2!E13</f>
        <v>zł 00/100</v>
      </c>
      <c r="D21" s="37"/>
      <c r="E21" s="37"/>
      <c r="F21" s="37"/>
      <c r="G21" s="38"/>
    </row>
    <row r="22" spans="1:7" ht="30" customHeight="1" x14ac:dyDescent="0.25">
      <c r="A22" s="34" t="s">
        <v>27</v>
      </c>
      <c r="B22" s="34"/>
      <c r="C22" s="44">
        <v>0.08</v>
      </c>
      <c r="D22" s="45"/>
      <c r="E22" s="45"/>
      <c r="F22" s="45"/>
      <c r="G22" s="46"/>
    </row>
    <row r="23" spans="1:7" ht="30" customHeight="1" x14ac:dyDescent="0.25">
      <c r="A23" s="32" t="s">
        <v>20</v>
      </c>
      <c r="B23" s="33"/>
      <c r="C23" s="41">
        <f>SUM(G36)</f>
        <v>0</v>
      </c>
      <c r="D23" s="42"/>
      <c r="E23" s="42"/>
      <c r="F23" s="42"/>
      <c r="G23" s="43"/>
    </row>
    <row r="24" spans="1:7" ht="30" customHeight="1" x14ac:dyDescent="0.25">
      <c r="A24" s="34" t="s">
        <v>21</v>
      </c>
      <c r="B24" s="34"/>
      <c r="C24" s="47" t="str">
        <f>Arkusz3!E13</f>
        <v>zł 00/100</v>
      </c>
      <c r="D24" s="47"/>
      <c r="E24" s="47"/>
      <c r="F24" s="47"/>
      <c r="G24" s="47"/>
    </row>
    <row r="27" spans="1:7" x14ac:dyDescent="0.25">
      <c r="A27" t="s">
        <v>10</v>
      </c>
    </row>
    <row r="28" spans="1:7" x14ac:dyDescent="0.25">
      <c r="A28" s="2"/>
      <c r="B28" s="2"/>
      <c r="C28" s="3"/>
    </row>
    <row r="29" spans="1:7" ht="15" customHeight="1" x14ac:dyDescent="0.25">
      <c r="A29" s="29" t="s">
        <v>11</v>
      </c>
      <c r="B29" s="29" t="s">
        <v>12</v>
      </c>
      <c r="C29" s="29" t="s">
        <v>13</v>
      </c>
      <c r="D29" s="29" t="s">
        <v>35</v>
      </c>
      <c r="E29" s="5" t="s">
        <v>36</v>
      </c>
      <c r="F29" s="29" t="s">
        <v>14</v>
      </c>
      <c r="G29" s="29" t="s">
        <v>15</v>
      </c>
    </row>
    <row r="30" spans="1:7" ht="100.5" customHeight="1" x14ac:dyDescent="0.25">
      <c r="A30" s="29"/>
      <c r="B30" s="29"/>
      <c r="C30" s="29"/>
      <c r="D30" s="29"/>
      <c r="E30" s="6" t="s">
        <v>37</v>
      </c>
      <c r="F30" s="29"/>
      <c r="G30" s="29"/>
    </row>
    <row r="31" spans="1:7" x14ac:dyDescent="0.25">
      <c r="A31" s="6">
        <v>1</v>
      </c>
      <c r="B31" s="6">
        <v>2</v>
      </c>
      <c r="C31" s="6">
        <v>3</v>
      </c>
      <c r="D31" s="6">
        <v>4</v>
      </c>
      <c r="E31" s="6">
        <v>5</v>
      </c>
      <c r="F31" s="6">
        <v>6</v>
      </c>
      <c r="G31" s="6">
        <v>7</v>
      </c>
    </row>
    <row r="32" spans="1:7" x14ac:dyDescent="0.25">
      <c r="A32" s="7">
        <v>1</v>
      </c>
      <c r="B32" s="7" t="s">
        <v>16</v>
      </c>
      <c r="C32" s="9">
        <v>28434</v>
      </c>
      <c r="D32" s="10"/>
      <c r="E32" s="48"/>
      <c r="F32" s="11">
        <f>ROUND(D32-(D32*E32),2)</f>
        <v>0</v>
      </c>
      <c r="G32" s="12">
        <f>ROUND(C32*F32,2)</f>
        <v>0</v>
      </c>
    </row>
    <row r="33" spans="1:7" ht="21" x14ac:dyDescent="0.25">
      <c r="A33" s="7">
        <v>2</v>
      </c>
      <c r="B33" s="7" t="s">
        <v>17</v>
      </c>
      <c r="C33" s="9">
        <v>3718</v>
      </c>
      <c r="D33" s="10"/>
      <c r="E33" s="49"/>
      <c r="F33" s="11">
        <f>ROUND(D33-(D33*E32),2)</f>
        <v>0</v>
      </c>
      <c r="G33" s="12">
        <f t="shared" ref="G33:G35" si="0">ROUND(C33*F33,2)</f>
        <v>0</v>
      </c>
    </row>
    <row r="34" spans="1:7" x14ac:dyDescent="0.25">
      <c r="A34" s="7">
        <v>3</v>
      </c>
      <c r="B34" s="7" t="s">
        <v>18</v>
      </c>
      <c r="C34" s="9">
        <v>30551</v>
      </c>
      <c r="D34" s="10"/>
      <c r="E34" s="49"/>
      <c r="F34" s="11">
        <f>ROUND(D34-(D34*E32),2)</f>
        <v>0</v>
      </c>
      <c r="G34" s="12">
        <f t="shared" si="0"/>
        <v>0</v>
      </c>
    </row>
    <row r="35" spans="1:7" x14ac:dyDescent="0.25">
      <c r="A35" s="7">
        <v>4</v>
      </c>
      <c r="B35" s="8" t="s">
        <v>19</v>
      </c>
      <c r="C35" s="9">
        <v>11494</v>
      </c>
      <c r="D35" s="10"/>
      <c r="E35" s="50"/>
      <c r="F35" s="11">
        <f>ROUND(D35-(D35*E32),2)</f>
        <v>0</v>
      </c>
      <c r="G35" s="12">
        <f t="shared" si="0"/>
        <v>0</v>
      </c>
    </row>
    <row r="36" spans="1:7" x14ac:dyDescent="0.25">
      <c r="A36" s="30" t="s">
        <v>22</v>
      </c>
      <c r="B36" s="30"/>
      <c r="C36" s="30"/>
      <c r="D36" s="30"/>
      <c r="E36" s="30"/>
      <c r="F36" s="30"/>
      <c r="G36" s="12">
        <f>SUM(G32:G35)</f>
        <v>0</v>
      </c>
    </row>
    <row r="37" spans="1:7" x14ac:dyDescent="0.25">
      <c r="A37" s="2"/>
      <c r="B37" s="2"/>
      <c r="C37" s="3"/>
    </row>
    <row r="38" spans="1:7" ht="15" customHeight="1" x14ac:dyDescent="0.25">
      <c r="A38" s="35" t="s">
        <v>26</v>
      </c>
      <c r="B38" s="40"/>
      <c r="C38" s="40"/>
      <c r="D38" s="40"/>
      <c r="E38" s="40"/>
      <c r="F38" s="40"/>
      <c r="G38" s="40"/>
    </row>
    <row r="39" spans="1:7" ht="29.25" customHeight="1" x14ac:dyDescent="0.25">
      <c r="A39" s="35" t="s">
        <v>28</v>
      </c>
      <c r="B39" s="35"/>
      <c r="C39" s="35"/>
      <c r="D39" s="35"/>
      <c r="E39" s="35"/>
      <c r="F39" s="35"/>
      <c r="G39" s="35"/>
    </row>
    <row r="40" spans="1:7" ht="29.25" customHeight="1" x14ac:dyDescent="0.25">
      <c r="A40" s="52" t="s">
        <v>38</v>
      </c>
      <c r="B40" s="52"/>
      <c r="C40" s="52"/>
      <c r="D40" s="52"/>
      <c r="E40" s="52"/>
      <c r="F40" s="52"/>
      <c r="G40" s="52"/>
    </row>
    <row r="41" spans="1:7" ht="72" customHeight="1" x14ac:dyDescent="0.25">
      <c r="A41" s="35" t="s">
        <v>39</v>
      </c>
      <c r="B41" s="35"/>
      <c r="C41" s="35"/>
      <c r="D41" s="35"/>
      <c r="E41" s="35"/>
      <c r="F41" s="35"/>
      <c r="G41" s="35"/>
    </row>
    <row r="42" spans="1:7" x14ac:dyDescent="0.25">
      <c r="B42" s="4"/>
    </row>
    <row r="43" spans="1:7" ht="49.5" customHeight="1" x14ac:dyDescent="0.25">
      <c r="A43" s="24"/>
      <c r="B43" s="26"/>
      <c r="C43" s="24"/>
      <c r="D43" s="25"/>
      <c r="E43" s="26"/>
    </row>
    <row r="44" spans="1:7" ht="30" customHeight="1" x14ac:dyDescent="0.25">
      <c r="A44" s="23" t="s">
        <v>7</v>
      </c>
      <c r="B44" s="23"/>
      <c r="C44" s="27" t="s">
        <v>8</v>
      </c>
      <c r="D44" s="27"/>
      <c r="E44" s="27"/>
    </row>
  </sheetData>
  <protectedRanges>
    <protectedRange sqref="A5:C5 A10:C10 A13:C13 B21:B24" name="Rozstęp1"/>
    <protectedRange sqref="A43:C43" name="Rozstęp1_2"/>
    <protectedRange sqref="C21:C24" name="Rozstęp1_1"/>
  </protectedRanges>
  <mergeCells count="31">
    <mergeCell ref="A39:G39"/>
    <mergeCell ref="C21:G21"/>
    <mergeCell ref="A3:G3"/>
    <mergeCell ref="A38:G38"/>
    <mergeCell ref="A43:B43"/>
    <mergeCell ref="C20:G20"/>
    <mergeCell ref="A22:B22"/>
    <mergeCell ref="A23:B23"/>
    <mergeCell ref="A24:B24"/>
    <mergeCell ref="C22:G22"/>
    <mergeCell ref="C23:G23"/>
    <mergeCell ref="C24:G24"/>
    <mergeCell ref="A40:G40"/>
    <mergeCell ref="E32:E35"/>
    <mergeCell ref="A41:G41"/>
    <mergeCell ref="A44:B44"/>
    <mergeCell ref="C43:E43"/>
    <mergeCell ref="C44:E44"/>
    <mergeCell ref="A5:C5"/>
    <mergeCell ref="A29:A30"/>
    <mergeCell ref="B29:B30"/>
    <mergeCell ref="C29:C30"/>
    <mergeCell ref="A13:G13"/>
    <mergeCell ref="A10:G10"/>
    <mergeCell ref="D29:D30"/>
    <mergeCell ref="F29:F30"/>
    <mergeCell ref="G29:G30"/>
    <mergeCell ref="A36:F36"/>
    <mergeCell ref="A16:G16"/>
    <mergeCell ref="A20:B20"/>
    <mergeCell ref="A21:B21"/>
  </mergeCells>
  <pageMargins left="0.7" right="0.7" top="0.75" bottom="0.75" header="0.3" footer="0.3"/>
  <pageSetup paperSize="9" scale="7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workbookViewId="0">
      <selection activeCell="A2" sqref="A2"/>
    </sheetView>
  </sheetViews>
  <sheetFormatPr defaultRowHeight="15" x14ac:dyDescent="0.25"/>
  <cols>
    <col min="1" max="1" width="11.7109375" bestFit="1" customWidth="1"/>
  </cols>
  <sheetData>
    <row r="1" spans="1:10" x14ac:dyDescent="0.25">
      <c r="A1" s="13">
        <f>Arkusz1!C20</f>
        <v>0</v>
      </c>
      <c r="B1" s="14"/>
      <c r="C1" s="14"/>
      <c r="D1" s="14"/>
      <c r="E1" s="14"/>
      <c r="F1" s="14"/>
      <c r="G1" s="51" t="s">
        <v>29</v>
      </c>
      <c r="H1" s="51"/>
      <c r="I1" s="14"/>
      <c r="J1" s="14"/>
    </row>
    <row r="2" spans="1:10" x14ac:dyDescent="0.25">
      <c r="A2" s="15"/>
      <c r="B2" s="14"/>
      <c r="C2" s="16" t="s">
        <v>30</v>
      </c>
      <c r="D2" s="17" t="s">
        <v>31</v>
      </c>
      <c r="E2" s="16" t="s">
        <v>30</v>
      </c>
      <c r="F2" s="17" t="s">
        <v>31</v>
      </c>
      <c r="G2" s="16" t="s">
        <v>30</v>
      </c>
      <c r="H2" s="17" t="s">
        <v>31</v>
      </c>
      <c r="I2" s="18" t="s">
        <v>32</v>
      </c>
      <c r="J2" s="19" t="s">
        <v>33</v>
      </c>
    </row>
    <row r="3" spans="1:10" x14ac:dyDescent="0.25">
      <c r="A3" s="14">
        <f>INT(A$1/10000000)</f>
        <v>0</v>
      </c>
      <c r="B3" s="14"/>
      <c r="C3" s="20">
        <f t="shared" ref="C3:C10" si="0">IF(AND(A3&gt;=0,A3&lt;=5),1,0)</f>
        <v>1</v>
      </c>
      <c r="D3" s="20">
        <f t="shared" ref="D3:D10" si="1">IF(AND(A3&gt;=6,A3&lt;=9),1,0)</f>
        <v>0</v>
      </c>
      <c r="E3" s="21" t="str">
        <f>IF(A3=0,"",IF(A3=1,IF(A4=0,"dziesięć milionów ",""),IF(A3=2,"dwadzieścia ",IF(A3=3,"trzydzieści ",IF(A3=4,"czterdzieści ",IF(A3=5,"pięćdziesiąt ",""))))))</f>
        <v/>
      </c>
      <c r="F3" s="21" t="str">
        <f>IF(A3=6,"sześćdziesiąt ",IF(A3=7,"siedemdziesiąt ",IF(A3=8,"osiemdziesiąt ",IF(A3=9,"dziewięćdziesiąt ",""))))</f>
        <v/>
      </c>
      <c r="G3" s="14"/>
      <c r="H3" s="14"/>
      <c r="I3" s="14"/>
      <c r="J3" s="21" t="str">
        <f>IF(C3,E3&amp;I3,IF(D3,F3&amp;I3,""))</f>
        <v/>
      </c>
    </row>
    <row r="4" spans="1:10" x14ac:dyDescent="0.25">
      <c r="A4" s="15">
        <f>INT(A$1/1000000)-A3*10</f>
        <v>0</v>
      </c>
      <c r="B4" s="14"/>
      <c r="C4" s="20">
        <f t="shared" si="0"/>
        <v>1</v>
      </c>
      <c r="D4" s="20">
        <f t="shared" si="1"/>
        <v>0</v>
      </c>
      <c r="E4" s="21" t="str">
        <f>IF(A4=0,IF(AND(A3&lt;&gt;0,A3&lt;&gt;1),"milionów ",""),IF(A4=1,IF(A3=0,"jeden milion ","jeden milionów "),IF(A4=2,"dwa miliony ",IF(A4=3,"trzy miliony ",IF(A4=4,"cztery miliony ",IF(A4=5,"pięć milionów ",""))))))</f>
        <v/>
      </c>
      <c r="F4" s="21" t="str">
        <f>IF(A4=6,"sześć milionów ",IF(A4=7,"siedem milionów ",IF(A4=8,"osiem milionów ",IF(A4=9,"dziewięć milionów ",""))))</f>
        <v/>
      </c>
      <c r="G4" s="21" t="str">
        <f>IF(A4=0,"",IF(A4=1,"jedenaście milionów ",IF(A4=2,"dwanaście milionów ",IF(A4=3,"trzynaście milionów ",IF(A4=4,"czternaście milionów ",IF(A4=5,"piętnaście milionów ",""))))))</f>
        <v/>
      </c>
      <c r="H4" s="21" t="str">
        <f>IF(A4=6,"szesnaście milionów ",IF(A4=7,"siedemnaście milionów ",IF(A4=8,"osiemnaście milionów ",IF(A4=9,"dziewiętnaście milionów ",""))))</f>
        <v/>
      </c>
      <c r="I4" s="14"/>
      <c r="J4" s="21" t="str">
        <f>IF(A3=1,IF(C4,G4,IF(D4,H4)),IF(C4,E4,IF(D4,F4,"")))</f>
        <v/>
      </c>
    </row>
    <row r="5" spans="1:10" x14ac:dyDescent="0.25">
      <c r="A5" s="14">
        <f>INT(A$1/100000)-10*A4-100*A3</f>
        <v>0</v>
      </c>
      <c r="B5" s="14"/>
      <c r="C5" s="20">
        <f t="shared" si="0"/>
        <v>1</v>
      </c>
      <c r="D5" s="20">
        <f t="shared" si="1"/>
        <v>0</v>
      </c>
      <c r="E5" s="21" t="str">
        <f>IF(A5=0,"",IF(A5=1,"sto ",IF(A5=2,"dwieście ",IF(A5=3,"trzysta ",IF(A5=4,"czterysta ",IF(A5=5,"pięćset ",""))))))</f>
        <v/>
      </c>
      <c r="F5" s="21" t="str">
        <f>IF(A5=6,"sześćset ",IF(A5=7,"siedemset ",IF(A5=8,"osiemset ",IF(A5=9,"dziewięćset ",""))))</f>
        <v/>
      </c>
      <c r="G5" s="14"/>
      <c r="H5" s="14"/>
      <c r="I5" s="14"/>
      <c r="J5" s="21" t="str">
        <f>IF(C5,E5&amp;I5,IF(D5,F5&amp;I5,""))</f>
        <v/>
      </c>
    </row>
    <row r="6" spans="1:10" x14ac:dyDescent="0.25">
      <c r="A6" s="14">
        <f>INT(A$1/10000)-10*A5-100*A4-1000*A3</f>
        <v>0</v>
      </c>
      <c r="B6" s="14"/>
      <c r="C6" s="20">
        <f t="shared" si="0"/>
        <v>1</v>
      </c>
      <c r="D6" s="20">
        <f t="shared" si="1"/>
        <v>0</v>
      </c>
      <c r="E6" s="21" t="str">
        <f>IF(A6=0,"",IF(A6=1,IF(A7=0,"dziesięć tysięcy ",""),IF(A6=2,"dwadzieścia ",IF(A6=3,"trzydzieści ",IF(A6=4,"czterdzieści ",IF(A6=5,"pięćdziesiąt ",""))))))</f>
        <v/>
      </c>
      <c r="F6" s="21" t="str">
        <f>IF(A6=6,"sześćdziesiąt ",IF(A6=7,"siedemdziesiąt ",IF(A6=8,"osiemdziesiąt ",IF(A6=9,"dziewięćdziesiąt ",""))))</f>
        <v/>
      </c>
      <c r="G6" s="14"/>
      <c r="H6" s="14"/>
      <c r="I6" s="14"/>
      <c r="J6" s="21" t="str">
        <f>IF(C6,E6&amp;I6,IF(D6,F6&amp;I6,""))</f>
        <v/>
      </c>
    </row>
    <row r="7" spans="1:10" x14ac:dyDescent="0.25">
      <c r="A7" s="15">
        <f>INT(A$1/1000)-10*A6-100*A5-1000*A4-10000*A3</f>
        <v>0</v>
      </c>
      <c r="B7" s="14"/>
      <c r="C7" s="20">
        <f t="shared" si="0"/>
        <v>1</v>
      </c>
      <c r="D7" s="20">
        <f t="shared" si="1"/>
        <v>0</v>
      </c>
      <c r="E7" s="21" t="str">
        <f>IF(A7=0,IF(OR(AND(A6&lt;&gt;0,A6&lt;&gt;1),AND(A5&lt;&gt;0,A6=0)),"tysięcy ",""),IF(A7=1,IF(AND(A5=0,A6=0),"jeden tysiąc ","jeden tysięcy "),IF(A7=2,"dwa tysiące ",IF(A7=3,"trzy tysiące ",IF(A7=4,"cztery tysiące ",IF(A7=5,"pięć tysięcy ",""))))))</f>
        <v/>
      </c>
      <c r="F7" s="21" t="str">
        <f>IF(A7=6,"sześć tysięcy ",IF(A7=7,"siedem tysięcy ",IF(A7=8,"osiem tysięcy ",IF(A7=9,"dziewięć tysięcy ",""))))</f>
        <v/>
      </c>
      <c r="G7" s="21" t="str">
        <f>IF(A7=0,"",IF(A7=1,"jedenaście tysięcy ",IF(A7=2,"dwanaście tysięcy ",IF(A7=3,"trzynaście tysięcy ",IF(A7=4,"czternaście tysięcy ",IF(A7=5,"piętnaście tysięcy ",""))))))</f>
        <v/>
      </c>
      <c r="H7" s="21" t="str">
        <f>IF(A7=6,"szesnaście tysięcy ",IF(A7=7,"siedemnaście tysięcy ",IF(A7=8,"osiemnaście tysięcy ",IF(A7=9,"dziewiętnaście tysięcy ",""))))</f>
        <v/>
      </c>
      <c r="I7" s="14"/>
      <c r="J7" s="21" t="str">
        <f>IF(A6=1,IF(C7,G7,IF(D7,H7)),IF(C7,E7,IF(D7,F7,"")))</f>
        <v/>
      </c>
    </row>
    <row r="8" spans="1:10" x14ac:dyDescent="0.25">
      <c r="A8" s="14">
        <f>INT(A$1/100)-10*A7-100*A6-1000*A5-10000*A4-100000*A3</f>
        <v>0</v>
      </c>
      <c r="B8" s="14"/>
      <c r="C8" s="20">
        <f t="shared" si="0"/>
        <v>1</v>
      </c>
      <c r="D8" s="20">
        <f t="shared" si="1"/>
        <v>0</v>
      </c>
      <c r="E8" s="21" t="str">
        <f>IF(A8=0,"",IF(A8=1,"sto ",IF(A8=2,"dwieście ",IF(A8=3,"trzysta ",IF(A8=4,"czterysta ",IF(A8=5,"pięćset ",""))))))</f>
        <v/>
      </c>
      <c r="F8" s="21" t="str">
        <f>IF(A8=6,"sześćset ",IF(A8=7,"siedemset ",IF(A8=8,"osiemset ",IF(A8=9,"dziewięćset ",""))))</f>
        <v/>
      </c>
      <c r="G8" s="14"/>
      <c r="H8" s="14"/>
      <c r="I8" s="14"/>
      <c r="J8" s="21" t="str">
        <f>IF(C8,E8&amp;I8,IF(D8,F8&amp;I8,""))</f>
        <v/>
      </c>
    </row>
    <row r="9" spans="1:10" x14ac:dyDescent="0.25">
      <c r="A9" s="14">
        <f>INT(A$1/10)-10*A8-100*A7-1000*A6-10000*A5-100000*A4-1000000*A3</f>
        <v>0</v>
      </c>
      <c r="B9" s="14"/>
      <c r="C9" s="20">
        <f t="shared" si="0"/>
        <v>1</v>
      </c>
      <c r="D9" s="20">
        <f t="shared" si="1"/>
        <v>0</v>
      </c>
      <c r="E9" s="21" t="str">
        <f>IF(A9=0,"",IF(A9=1,IF(A10=0,"dziesięć ",""),IF(A9=2,"dwadzieścia ",IF(A9=3,"trzydzieści ",IF(A9=4,"czterdzieści ",IF(A9=5,"pięćdziesiąt ",""))))))</f>
        <v/>
      </c>
      <c r="F9" s="21" t="str">
        <f>IF(A9=6,"sześćdziesiąt ",IF(A9=7,"siedemdziesiąt ",IF(A9=8,"osiemdziesiąt ",IF(A9=9,"dziewięćdziesiąt ",""))))</f>
        <v/>
      </c>
      <c r="G9" s="14"/>
      <c r="H9" s="14"/>
      <c r="I9" s="14"/>
      <c r="J9" s="21" t="str">
        <f>IF(C9,E9&amp;I9,IF(D9,F9&amp;I9,""))</f>
        <v/>
      </c>
    </row>
    <row r="10" spans="1:10" x14ac:dyDescent="0.25">
      <c r="A10" s="15">
        <f>INT(A$1)-10*A9-100*A8-1000*A7-10000*A6-100000*A5-1000000*A4-10000000*A3</f>
        <v>0</v>
      </c>
      <c r="B10" s="14"/>
      <c r="C10" s="20">
        <f t="shared" si="0"/>
        <v>1</v>
      </c>
      <c r="D10" s="20">
        <f t="shared" si="1"/>
        <v>0</v>
      </c>
      <c r="E10" s="21" t="str">
        <f>IF(A10=0,"",IF(A10=1,"jeden ",IF(A10=2,"dwa ",IF(A10=3,"trzy ",IF(A10=4,"cztery ",IF(A10=5,"pięć ",""))))))</f>
        <v/>
      </c>
      <c r="F10" s="21" t="str">
        <f>IF(A10=6,"sześć ",IF(A10=7,"siedem ",IF(A10=8,"osiem ",IF(A10=9,"dziewięć ",""))))</f>
        <v/>
      </c>
      <c r="G10" s="21" t="str">
        <f>IF(A10=0,"",IF(A10=1,"jedenaście ",IF(A10=2,"dwanaście ",IF(A10=3,"trzynaście ",IF(A10=4,"czternaście ",IF(A10=5,"piętnaście ",""))))))</f>
        <v/>
      </c>
      <c r="H10" s="21" t="str">
        <f>IF(A10=6,"szesnaście ",IF(A10=7,"siedemnaście ",IF(A10=8,"osiemnaście ",IF(A10=9,"dziewiętnaście ",""))))</f>
        <v/>
      </c>
      <c r="I10" s="14"/>
      <c r="J10" s="21" t="str">
        <f>IF(A9=1,IF(C10,G10,IF(D10,H10)),IF(C10,E10,IF(D10,F10,"")))</f>
        <v/>
      </c>
    </row>
    <row r="11" spans="1:10" x14ac:dyDescent="0.25">
      <c r="A11" s="22">
        <f>ROUND((A1-TRUNC(A1,0))*100,0)</f>
        <v>0</v>
      </c>
      <c r="B11" s="14"/>
      <c r="C11" s="14"/>
      <c r="D11" s="14"/>
      <c r="E11" s="14"/>
      <c r="F11" s="14"/>
      <c r="G11" s="14"/>
      <c r="H11" s="14"/>
      <c r="I11" s="14"/>
      <c r="J11" s="21" t="str">
        <f>"zł "&amp;TEXT(A11,"00")&amp;"/100"</f>
        <v>zł 00/100</v>
      </c>
    </row>
    <row r="12" spans="1:10" x14ac:dyDescent="0.25">
      <c r="A12" s="14"/>
      <c r="B12" s="14"/>
      <c r="C12" s="14"/>
      <c r="D12" s="14"/>
      <c r="E12" s="19" t="s">
        <v>34</v>
      </c>
      <c r="F12" s="14"/>
      <c r="G12" s="14"/>
      <c r="H12" s="14"/>
      <c r="I12" s="14"/>
      <c r="J12" s="14"/>
    </row>
    <row r="13" spans="1:10" x14ac:dyDescent="0.25">
      <c r="A13" s="13">
        <f>TRUNC(A1,1)</f>
        <v>0</v>
      </c>
      <c r="B13" s="14"/>
      <c r="C13" s="14"/>
      <c r="D13" s="14"/>
      <c r="E13" s="21" t="str">
        <f>J3&amp;J4&amp;J5&amp;J6&amp;J7&amp;J8&amp;J9&amp;J10&amp;J11</f>
        <v>zł 00/100</v>
      </c>
      <c r="F13" s="21"/>
      <c r="G13" s="21"/>
      <c r="H13" s="21"/>
      <c r="I13" s="21"/>
      <c r="J13" s="21"/>
    </row>
  </sheetData>
  <mergeCells count="1">
    <mergeCell ref="G1:H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workbookViewId="0">
      <selection activeCell="A2" sqref="A2"/>
    </sheetView>
  </sheetViews>
  <sheetFormatPr defaultRowHeight="15" x14ac:dyDescent="0.25"/>
  <cols>
    <col min="1" max="1" width="11.7109375" bestFit="1" customWidth="1"/>
  </cols>
  <sheetData>
    <row r="1" spans="1:10" x14ac:dyDescent="0.25">
      <c r="A1" s="13">
        <f>Arkusz1!C23</f>
        <v>0</v>
      </c>
      <c r="B1" s="14"/>
      <c r="C1" s="14"/>
      <c r="D1" s="14"/>
      <c r="E1" s="14"/>
      <c r="F1" s="14"/>
      <c r="G1" s="51" t="s">
        <v>29</v>
      </c>
      <c r="H1" s="51"/>
      <c r="I1" s="14"/>
      <c r="J1" s="14"/>
    </row>
    <row r="2" spans="1:10" x14ac:dyDescent="0.25">
      <c r="A2" s="15"/>
      <c r="B2" s="14"/>
      <c r="C2" s="16" t="s">
        <v>30</v>
      </c>
      <c r="D2" s="17" t="s">
        <v>31</v>
      </c>
      <c r="E2" s="16" t="s">
        <v>30</v>
      </c>
      <c r="F2" s="17" t="s">
        <v>31</v>
      </c>
      <c r="G2" s="16" t="s">
        <v>30</v>
      </c>
      <c r="H2" s="17" t="s">
        <v>31</v>
      </c>
      <c r="I2" s="18" t="s">
        <v>32</v>
      </c>
      <c r="J2" s="19" t="s">
        <v>33</v>
      </c>
    </row>
    <row r="3" spans="1:10" x14ac:dyDescent="0.25">
      <c r="A3" s="14">
        <f>INT(A$1/10000000)</f>
        <v>0</v>
      </c>
      <c r="B3" s="14"/>
      <c r="C3" s="20">
        <f t="shared" ref="C3:C10" si="0">IF(AND(A3&gt;=0,A3&lt;=5),1,0)</f>
        <v>1</v>
      </c>
      <c r="D3" s="20">
        <f t="shared" ref="D3:D10" si="1">IF(AND(A3&gt;=6,A3&lt;=9),1,0)</f>
        <v>0</v>
      </c>
      <c r="E3" s="21" t="str">
        <f>IF(A3=0,"",IF(A3=1,IF(A4=0,"dziesięć milionów ",""),IF(A3=2,"dwadzieścia ",IF(A3=3,"trzydzieści ",IF(A3=4,"czterdzieści ",IF(A3=5,"pięćdziesiąt ",""))))))</f>
        <v/>
      </c>
      <c r="F3" s="21" t="str">
        <f>IF(A3=6,"sześćdziesiąt ",IF(A3=7,"siedemdziesiąt ",IF(A3=8,"osiemdziesiąt ",IF(A3=9,"dziewięćdziesiąt ",""))))</f>
        <v/>
      </c>
      <c r="G3" s="14"/>
      <c r="H3" s="14"/>
      <c r="I3" s="14"/>
      <c r="J3" s="21" t="str">
        <f>IF(C3,E3&amp;I3,IF(D3,F3&amp;I3,""))</f>
        <v/>
      </c>
    </row>
    <row r="4" spans="1:10" x14ac:dyDescent="0.25">
      <c r="A4" s="15">
        <f>INT(A$1/1000000)-A3*10</f>
        <v>0</v>
      </c>
      <c r="B4" s="14"/>
      <c r="C4" s="20">
        <f t="shared" si="0"/>
        <v>1</v>
      </c>
      <c r="D4" s="20">
        <f t="shared" si="1"/>
        <v>0</v>
      </c>
      <c r="E4" s="21" t="str">
        <f>IF(A4=0,IF(AND(A3&lt;&gt;0,A3&lt;&gt;1),"milionów ",""),IF(A4=1,IF(A3=0,"jeden milion ","jeden milionów "),IF(A4=2,"dwa miliony ",IF(A4=3,"trzy miliony ",IF(A4=4,"cztery miliony ",IF(A4=5,"pięć milionów ",""))))))</f>
        <v/>
      </c>
      <c r="F4" s="21" t="str">
        <f>IF(A4=6,"sześć milionów ",IF(A4=7,"siedem milionów ",IF(A4=8,"osiem milionów ",IF(A4=9,"dziewięć milionów ",""))))</f>
        <v/>
      </c>
      <c r="G4" s="21" t="str">
        <f>IF(A4=0,"",IF(A4=1,"jedenaście milionów ",IF(A4=2,"dwanaście milionów ",IF(A4=3,"trzynaście milionów ",IF(A4=4,"czternaście milionów ",IF(A4=5,"piętnaście milionów ",""))))))</f>
        <v/>
      </c>
      <c r="H4" s="21" t="str">
        <f>IF(A4=6,"szesnaście milionów ",IF(A4=7,"siedemnaście milionów ",IF(A4=8,"osiemnaście milionów ",IF(A4=9,"dziewiętnaście milionów ",""))))</f>
        <v/>
      </c>
      <c r="I4" s="14"/>
      <c r="J4" s="21" t="str">
        <f>IF(A3=1,IF(C4,G4,IF(D4,H4)),IF(C4,E4,IF(D4,F4,"")))</f>
        <v/>
      </c>
    </row>
    <row r="5" spans="1:10" x14ac:dyDescent="0.25">
      <c r="A5" s="14">
        <f>INT(A$1/100000)-10*A4-100*A3</f>
        <v>0</v>
      </c>
      <c r="B5" s="14"/>
      <c r="C5" s="20">
        <f t="shared" si="0"/>
        <v>1</v>
      </c>
      <c r="D5" s="20">
        <f t="shared" si="1"/>
        <v>0</v>
      </c>
      <c r="E5" s="21" t="str">
        <f>IF(A5=0,"",IF(A5=1,"sto ",IF(A5=2,"dwieście ",IF(A5=3,"trzysta ",IF(A5=4,"czterysta ",IF(A5=5,"pięćset ",""))))))</f>
        <v/>
      </c>
      <c r="F5" s="21" t="str">
        <f>IF(A5=6,"sześćset ",IF(A5=7,"siedemset ",IF(A5=8,"osiemset ",IF(A5=9,"dziewięćset ",""))))</f>
        <v/>
      </c>
      <c r="G5" s="14"/>
      <c r="H5" s="14"/>
      <c r="I5" s="14"/>
      <c r="J5" s="21" t="str">
        <f>IF(C5,E5&amp;I5,IF(D5,F5&amp;I5,""))</f>
        <v/>
      </c>
    </row>
    <row r="6" spans="1:10" x14ac:dyDescent="0.25">
      <c r="A6" s="14">
        <f>INT(A$1/10000)-10*A5-100*A4-1000*A3</f>
        <v>0</v>
      </c>
      <c r="B6" s="14"/>
      <c r="C6" s="20">
        <f t="shared" si="0"/>
        <v>1</v>
      </c>
      <c r="D6" s="20">
        <f t="shared" si="1"/>
        <v>0</v>
      </c>
      <c r="E6" s="21" t="str">
        <f>IF(A6=0,"",IF(A6=1,IF(A7=0,"dziesięć tysięcy ",""),IF(A6=2,"dwadzieścia ",IF(A6=3,"trzydzieści ",IF(A6=4,"czterdzieści ",IF(A6=5,"pięćdziesiąt ",""))))))</f>
        <v/>
      </c>
      <c r="F6" s="21" t="str">
        <f>IF(A6=6,"sześćdziesiąt ",IF(A6=7,"siedemdziesiąt ",IF(A6=8,"osiemdziesiąt ",IF(A6=9,"dziewięćdziesiąt ",""))))</f>
        <v/>
      </c>
      <c r="G6" s="14"/>
      <c r="H6" s="14"/>
      <c r="I6" s="14"/>
      <c r="J6" s="21" t="str">
        <f>IF(C6,E6&amp;I6,IF(D6,F6&amp;I6,""))</f>
        <v/>
      </c>
    </row>
    <row r="7" spans="1:10" x14ac:dyDescent="0.25">
      <c r="A7" s="15">
        <f>INT(A$1/1000)-10*A6-100*A5-1000*A4-10000*A3</f>
        <v>0</v>
      </c>
      <c r="B7" s="14"/>
      <c r="C7" s="20">
        <f t="shared" si="0"/>
        <v>1</v>
      </c>
      <c r="D7" s="20">
        <f t="shared" si="1"/>
        <v>0</v>
      </c>
      <c r="E7" s="21" t="str">
        <f>IF(A7=0,IF(OR(AND(A6&lt;&gt;0,A6&lt;&gt;1),AND(A5&lt;&gt;0,A6=0)),"tysięcy ",""),IF(A7=1,IF(AND(A5=0,A6=0),"jeden tysiąc ","jeden tysięcy "),IF(A7=2,"dwa tysiące ",IF(A7=3,"trzy tysiące ",IF(A7=4,"cztery tysiące ",IF(A7=5,"pięć tysięcy ",""))))))</f>
        <v/>
      </c>
      <c r="F7" s="21" t="str">
        <f>IF(A7=6,"sześć tysięcy ",IF(A7=7,"siedem tysięcy ",IF(A7=8,"osiem tysięcy ",IF(A7=9,"dziewięć tysięcy ",""))))</f>
        <v/>
      </c>
      <c r="G7" s="21" t="str">
        <f>IF(A7=0,"",IF(A7=1,"jedenaście tysięcy ",IF(A7=2,"dwanaście tysięcy ",IF(A7=3,"trzynaście tysięcy ",IF(A7=4,"czternaście tysięcy ",IF(A7=5,"piętnaście tysięcy ",""))))))</f>
        <v/>
      </c>
      <c r="H7" s="21" t="str">
        <f>IF(A7=6,"szesnaście tysięcy ",IF(A7=7,"siedemnaście tysięcy ",IF(A7=8,"osiemnaście tysięcy ",IF(A7=9,"dziewiętnaście tysięcy ",""))))</f>
        <v/>
      </c>
      <c r="I7" s="14"/>
      <c r="J7" s="21" t="str">
        <f>IF(A6=1,IF(C7,G7,IF(D7,H7)),IF(C7,E7,IF(D7,F7,"")))</f>
        <v/>
      </c>
    </row>
    <row r="8" spans="1:10" x14ac:dyDescent="0.25">
      <c r="A8" s="14">
        <f>INT(A$1/100)-10*A7-100*A6-1000*A5-10000*A4-100000*A3</f>
        <v>0</v>
      </c>
      <c r="B8" s="14"/>
      <c r="C8" s="20">
        <f t="shared" si="0"/>
        <v>1</v>
      </c>
      <c r="D8" s="20">
        <f t="shared" si="1"/>
        <v>0</v>
      </c>
      <c r="E8" s="21" t="str">
        <f>IF(A8=0,"",IF(A8=1,"sto ",IF(A8=2,"dwieście ",IF(A8=3,"trzysta ",IF(A8=4,"czterysta ",IF(A8=5,"pięćset ",""))))))</f>
        <v/>
      </c>
      <c r="F8" s="21" t="str">
        <f>IF(A8=6,"sześćset ",IF(A8=7,"siedemset ",IF(A8=8,"osiemset ",IF(A8=9,"dziewięćset ",""))))</f>
        <v/>
      </c>
      <c r="G8" s="14"/>
      <c r="H8" s="14"/>
      <c r="I8" s="14"/>
      <c r="J8" s="21" t="str">
        <f>IF(C8,E8&amp;I8,IF(D8,F8&amp;I8,""))</f>
        <v/>
      </c>
    </row>
    <row r="9" spans="1:10" x14ac:dyDescent="0.25">
      <c r="A9" s="14">
        <f>INT(A$1/10)-10*A8-100*A7-1000*A6-10000*A5-100000*A4-1000000*A3</f>
        <v>0</v>
      </c>
      <c r="B9" s="14"/>
      <c r="C9" s="20">
        <f t="shared" si="0"/>
        <v>1</v>
      </c>
      <c r="D9" s="20">
        <f t="shared" si="1"/>
        <v>0</v>
      </c>
      <c r="E9" s="21" t="str">
        <f>IF(A9=0,"",IF(A9=1,IF(A10=0,"dziesięć ",""),IF(A9=2,"dwadzieścia ",IF(A9=3,"trzydzieści ",IF(A9=4,"czterdzieści ",IF(A9=5,"pięćdziesiąt ",""))))))</f>
        <v/>
      </c>
      <c r="F9" s="21" t="str">
        <f>IF(A9=6,"sześćdziesiąt ",IF(A9=7,"siedemdziesiąt ",IF(A9=8,"osiemdziesiąt ",IF(A9=9,"dziewięćdziesiąt ",""))))</f>
        <v/>
      </c>
      <c r="G9" s="14"/>
      <c r="H9" s="14"/>
      <c r="I9" s="14"/>
      <c r="J9" s="21" t="str">
        <f>IF(C9,E9&amp;I9,IF(D9,F9&amp;I9,""))</f>
        <v/>
      </c>
    </row>
    <row r="10" spans="1:10" x14ac:dyDescent="0.25">
      <c r="A10" s="15">
        <f>INT(A$1)-10*A9-100*A8-1000*A7-10000*A6-100000*A5-1000000*A4-10000000*A3</f>
        <v>0</v>
      </c>
      <c r="B10" s="14"/>
      <c r="C10" s="20">
        <f t="shared" si="0"/>
        <v>1</v>
      </c>
      <c r="D10" s="20">
        <f t="shared" si="1"/>
        <v>0</v>
      </c>
      <c r="E10" s="21" t="str">
        <f>IF(A10=0,"",IF(A10=1,"jeden ",IF(A10=2,"dwa ",IF(A10=3,"trzy ",IF(A10=4,"cztery ",IF(A10=5,"pięć ",""))))))</f>
        <v/>
      </c>
      <c r="F10" s="21" t="str">
        <f>IF(A10=6,"sześć ",IF(A10=7,"siedem ",IF(A10=8,"osiem ",IF(A10=9,"dziewięć ",""))))</f>
        <v/>
      </c>
      <c r="G10" s="21" t="str">
        <f>IF(A10=0,"",IF(A10=1,"jedenaście ",IF(A10=2,"dwanaście ",IF(A10=3,"trzynaście ",IF(A10=4,"czternaście ",IF(A10=5,"piętnaście ",""))))))</f>
        <v/>
      </c>
      <c r="H10" s="21" t="str">
        <f>IF(A10=6,"szesnaście ",IF(A10=7,"siedemnaście ",IF(A10=8,"osiemnaście ",IF(A10=9,"dziewiętnaście ",""))))</f>
        <v/>
      </c>
      <c r="I10" s="14"/>
      <c r="J10" s="21" t="str">
        <f>IF(A9=1,IF(C10,G10,IF(D10,H10)),IF(C10,E10,IF(D10,F10,"")))</f>
        <v/>
      </c>
    </row>
    <row r="11" spans="1:10" x14ac:dyDescent="0.25">
      <c r="A11" s="22">
        <f>ROUND((A1-TRUNC(A1,0))*100,0)</f>
        <v>0</v>
      </c>
      <c r="B11" s="14"/>
      <c r="C11" s="14"/>
      <c r="D11" s="14"/>
      <c r="E11" s="14"/>
      <c r="F11" s="14"/>
      <c r="G11" s="14"/>
      <c r="H11" s="14"/>
      <c r="I11" s="14"/>
      <c r="J11" s="21" t="str">
        <f>"zł "&amp;TEXT(A11,"00")&amp;"/100"</f>
        <v>zł 00/100</v>
      </c>
    </row>
    <row r="12" spans="1:10" x14ac:dyDescent="0.25">
      <c r="A12" s="14"/>
      <c r="B12" s="14"/>
      <c r="C12" s="14"/>
      <c r="D12" s="14"/>
      <c r="E12" s="19" t="s">
        <v>34</v>
      </c>
      <c r="F12" s="14"/>
      <c r="G12" s="14"/>
      <c r="H12" s="14"/>
      <c r="I12" s="14"/>
      <c r="J12" s="14"/>
    </row>
    <row r="13" spans="1:10" x14ac:dyDescent="0.25">
      <c r="A13" s="13">
        <f>TRUNC(A1,1)</f>
        <v>0</v>
      </c>
      <c r="B13" s="14"/>
      <c r="C13" s="14"/>
      <c r="D13" s="14"/>
      <c r="E13" s="21" t="str">
        <f>J3&amp;J4&amp;J5&amp;J6&amp;J7&amp;J8&amp;J9&amp;J10&amp;J11</f>
        <v>zł 00/100</v>
      </c>
      <c r="F13" s="21"/>
      <c r="G13" s="21"/>
      <c r="H13" s="21"/>
      <c r="I13" s="21"/>
      <c r="J13" s="21"/>
    </row>
  </sheetData>
  <mergeCells count="1">
    <mergeCell ref="G1:H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2022-03-23T09:33:11Z</dcterms:modified>
</cp:coreProperties>
</file>